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Loa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<sst xmlns="http://schemas.openxmlformats.org/spreadsheetml/2006/main" count="57" uniqueCount="52">
  <si>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ACT</t>
  </si>
  <si>
    <t>VE</t>
  </si>
  <si>
    <t>CID</t>
  </si>
  <si>
    <t>°F</t>
  </si>
  <si>
    <t>Displacement</t>
  </si>
  <si>
    <t>Effeciency</t>
  </si>
  <si>
    <t>kPa</t>
  </si>
  <si>
    <t>L</t>
  </si>
  <si>
    <t>J/mol K</t>
  </si>
  <si>
    <t>Kelvin</t>
  </si>
  <si>
    <t xml:space="preserve">P = </t>
  </si>
  <si>
    <t xml:space="preserve">V = </t>
  </si>
  <si>
    <t xml:space="preserve">R = </t>
  </si>
  <si>
    <t xml:space="preserve">T = </t>
  </si>
  <si>
    <t xml:space="preserve">n = </t>
  </si>
  <si>
    <t>RPM</t>
  </si>
  <si>
    <t>Liters</t>
  </si>
  <si>
    <t>Engine Speed</t>
  </si>
  <si>
    <t>kg/hr</t>
  </si>
  <si>
    <t>Air Flow</t>
  </si>
  <si>
    <t>HG</t>
  </si>
  <si>
    <t>Molecular Mass of Air</t>
  </si>
  <si>
    <t>g/mol</t>
  </si>
  <si>
    <t>Moles</t>
  </si>
  <si>
    <t xml:space="preserve"> = </t>
  </si>
  <si>
    <t>Enterable Fields</t>
  </si>
  <si>
    <t>Standard Air Charge</t>
  </si>
  <si>
    <t>Number of Cylinders</t>
  </si>
  <si>
    <t>SARCHG</t>
  </si>
  <si>
    <t>MAF</t>
  </si>
  <si>
    <t>kghr</t>
  </si>
  <si>
    <t>lbs/min</t>
  </si>
  <si>
    <t>ARCHG</t>
  </si>
  <si>
    <t>LOAD</t>
  </si>
  <si>
    <t>PRELOAD</t>
  </si>
  <si>
    <t>Sealevel Load Scaling vs RPM</t>
  </si>
  <si>
    <t>Load</t>
  </si>
  <si>
    <t>hg</t>
  </si>
  <si>
    <t>BAP</t>
  </si>
  <si>
    <t>CC</t>
  </si>
  <si>
    <t>Engine Size</t>
  </si>
  <si>
    <t>Integer</t>
  </si>
  <si>
    <t>%</t>
  </si>
  <si>
    <r>
      <t>PRELOAD</t>
    </r>
    <r>
      <rPr>
        <sz val="9"/>
        <rFont val="Verdana"/>
        <family val="2"/>
      </rPr>
      <t xml:space="preserve"> = (</t>
    </r>
    <r>
      <rPr>
        <b/>
        <sz val="9"/>
        <color indexed="29"/>
        <rFont val="Verdana"/>
        <family val="2"/>
      </rPr>
      <t>LOAD</t>
    </r>
    <r>
      <rPr>
        <sz val="9"/>
        <rFont val="Verdana"/>
        <family val="2"/>
      </rPr>
      <t>/Load scaling) x (29.9/BP)</t>
    </r>
  </si>
  <si>
    <t>Load Scaled =</t>
  </si>
  <si>
    <t>Calculate Air Flow</t>
  </si>
  <si>
    <t>Calculate Load</t>
  </si>
  <si>
    <t>n=PV/RT or PV=nRT</t>
  </si>
  <si>
    <t>lbs/cyl</t>
  </si>
  <si>
    <t>PSI</t>
  </si>
  <si>
    <t>Manifold Pressure</t>
  </si>
  <si>
    <t>BP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</si>
</sst>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29"/>
      <name val="Verdana"/>
      <family val="2"/>
    </font>
    <font>
      <sz val="9"/>
      <name val="Verdana"/>
      <family val="2"/>
    </font>
    <font>
      <b/>
      <sz val="16"/>
      <name val="Arial"/>
      <family val="2"/>
    </font>
    <font>
      <sz val="10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2" borderId="4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169" fontId="0" fillId="0" borderId="1" xfId="0" applyNumberForma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1" fontId="0" fillId="0" borderId="2" xfId="0" applyNumberFormat="1" applyFill="1" applyBorder="1" applyAlignment="1">
      <alignment/>
    </xf>
    <xf numFmtId="168" fontId="0" fillId="0" borderId="2" xfId="0" applyNumberFormat="1" applyFill="1" applyBorder="1" applyAlignment="1">
      <alignment/>
    </xf>
    <xf numFmtId="168" fontId="0" fillId="0" borderId="3" xfId="0" applyNumberForma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>
      <alignment horizontal="right"/>
    </xf>
    <xf numFmtId="168" fontId="0" fillId="0" borderId="2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workbookViewId="0" topLeftCell="A1">
      <selection activeCell="F18" sqref="F18"/>
    </sheetView>
  </sheetViews>
  <sheetFormatPr defaultColWidth="9.140625" defaultRowHeight="12.75"/>
  <cols>
    <col min="1" max="1" width="19.421875" style="0" bestFit="1" customWidth="1"/>
    <col min="2" max="2" width="11.00390625" style="33" customWidth="1"/>
    <col min="3" max="3" width="7.28125" style="0" bestFit="1" customWidth="1"/>
    <col min="4" max="4" width="5.00390625" style="0" customWidth="1"/>
    <col min="5" max="5" width="7.00390625" style="0" customWidth="1"/>
    <col min="6" max="6" width="13.00390625" style="0" customWidth="1"/>
    <col min="7" max="7" width="18.00390625" style="0" bestFit="1" customWidth="1"/>
    <col min="8" max="8" width="9.7109375" style="0" customWidth="1"/>
    <col min="9" max="9" width="4.57421875" style="0" bestFit="1" customWidth="1"/>
    <col min="10" max="10" width="3.28125" style="0" bestFit="1" customWidth="1"/>
    <col min="11" max="11" width="3.28125" style="0" customWidth="1"/>
    <col min="12" max="12" width="6.140625" style="0" customWidth="1"/>
    <col min="13" max="18" width="8.00390625" style="0" customWidth="1"/>
    <col min="19" max="19" width="3.28125" style="0" customWidth="1"/>
  </cols>
  <sheetData>
    <row r="1" spans="1:19" ht="20.25">
      <c r="A1" s="37" t="s">
        <v>45</v>
      </c>
      <c r="B1" s="37"/>
      <c r="C1" s="37"/>
      <c r="D1" s="37"/>
      <c r="E1" s="37"/>
      <c r="F1" s="13"/>
      <c r="G1" s="37" t="s">
        <v>46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3.5" thickBot="1">
      <c r="A2" s="14"/>
      <c r="B2" s="24"/>
      <c r="C2" s="14"/>
      <c r="D2" s="14"/>
      <c r="E2" s="14"/>
      <c r="F2" s="5"/>
      <c r="G2" s="14"/>
      <c r="H2" s="14"/>
      <c r="I2" s="14"/>
      <c r="J2" s="14"/>
      <c r="K2" s="14"/>
      <c r="L2" s="14"/>
      <c r="M2" s="14"/>
      <c r="N2" s="23"/>
      <c r="O2" s="23"/>
      <c r="P2" s="23"/>
      <c r="Q2" s="23"/>
      <c r="R2" s="23"/>
      <c r="S2" s="14"/>
    </row>
    <row r="3" spans="1:19" ht="13.5" thickBot="1">
      <c r="A3" s="14" t="s">
        <v>0</v>
      </c>
      <c r="B3" s="25">
        <v>128</v>
      </c>
      <c r="C3" s="14" t="s">
        <v>3</v>
      </c>
      <c r="D3" s="14"/>
      <c r="E3" s="14"/>
      <c r="F3" s="5"/>
      <c r="G3" s="14" t="s">
        <v>40</v>
      </c>
      <c r="H3" s="2">
        <v>306</v>
      </c>
      <c r="I3" s="14" t="s">
        <v>39</v>
      </c>
      <c r="J3" s="14"/>
      <c r="K3" s="14"/>
      <c r="L3" s="14"/>
      <c r="M3" s="14"/>
      <c r="N3" s="23" t="s">
        <v>35</v>
      </c>
      <c r="O3" s="23"/>
      <c r="P3" s="23"/>
      <c r="Q3" s="23"/>
      <c r="R3" s="23"/>
      <c r="S3" s="14"/>
    </row>
    <row r="4" spans="1:19" ht="12.75">
      <c r="A4" s="14" t="s">
        <v>51</v>
      </c>
      <c r="B4" s="26">
        <v>29.9</v>
      </c>
      <c r="C4" s="14" t="s">
        <v>20</v>
      </c>
      <c r="D4" s="14"/>
      <c r="E4" s="14"/>
      <c r="F4" s="5"/>
      <c r="G4" s="14" t="s">
        <v>27</v>
      </c>
      <c r="H4" s="3">
        <v>8</v>
      </c>
      <c r="I4" s="14" t="s">
        <v>41</v>
      </c>
      <c r="J4" s="14"/>
      <c r="K4" s="14"/>
      <c r="L4" s="15" t="s">
        <v>15</v>
      </c>
      <c r="M4" s="6">
        <v>0</v>
      </c>
      <c r="N4" s="7">
        <v>1000</v>
      </c>
      <c r="O4" s="7">
        <v>1350</v>
      </c>
      <c r="P4" s="7">
        <v>2000</v>
      </c>
      <c r="Q4" s="7">
        <v>4200</v>
      </c>
      <c r="R4" s="8">
        <v>5000</v>
      </c>
      <c r="S4" s="14"/>
    </row>
    <row r="5" spans="1:19" ht="13.5" thickBot="1">
      <c r="A5" s="14" t="s">
        <v>5</v>
      </c>
      <c r="B5" s="26">
        <v>0.25</v>
      </c>
      <c r="C5" s="14" t="s">
        <v>1</v>
      </c>
      <c r="D5" s="14"/>
      <c r="E5" s="14"/>
      <c r="F5" s="5"/>
      <c r="G5" s="14" t="s">
        <v>17</v>
      </c>
      <c r="H5" s="3">
        <v>5250</v>
      </c>
      <c r="I5" s="14" t="s">
        <v>15</v>
      </c>
      <c r="J5" s="14"/>
      <c r="K5" s="14"/>
      <c r="L5" s="15" t="s">
        <v>36</v>
      </c>
      <c r="M5" s="9">
        <v>0.675</v>
      </c>
      <c r="N5" s="10">
        <v>0.675</v>
      </c>
      <c r="O5" s="10">
        <v>0.715</v>
      </c>
      <c r="P5" s="10">
        <v>0.725</v>
      </c>
      <c r="Q5" s="10">
        <v>0.95</v>
      </c>
      <c r="R5" s="11">
        <v>0.9</v>
      </c>
      <c r="S5" s="14"/>
    </row>
    <row r="6" spans="1:19" ht="12.75">
      <c r="A6" s="14" t="s">
        <v>4</v>
      </c>
      <c r="B6" s="26">
        <v>306</v>
      </c>
      <c r="C6" s="14" t="s">
        <v>2</v>
      </c>
      <c r="D6" s="14">
        <f>B6*0.01638706</f>
        <v>5.014440359999999</v>
      </c>
      <c r="E6" s="14" t="s">
        <v>16</v>
      </c>
      <c r="F6" s="5"/>
      <c r="G6" s="14" t="s">
        <v>29</v>
      </c>
      <c r="H6" s="3">
        <v>1425</v>
      </c>
      <c r="I6" s="14" t="s">
        <v>30</v>
      </c>
      <c r="J6" s="14"/>
      <c r="K6" s="14"/>
      <c r="L6" s="14"/>
      <c r="M6" s="19"/>
      <c r="N6" s="22">
        <f>IF((N5-M5)/(N4-M4)=0,0,(N5-M5)/(N4-M4))</f>
        <v>0</v>
      </c>
      <c r="O6" s="22">
        <f>IF((O5-N5)/(O4-N4)=0,0,(O5-N5)/(O4-N4))</f>
        <v>0.00011428571428571407</v>
      </c>
      <c r="P6" s="22">
        <f>IF((P5-O5)/(P4-O4)=0,0,(P5-O5)/(P4-O4))</f>
        <v>1.5384615384615397E-05</v>
      </c>
      <c r="Q6" s="22">
        <f>IF((Q5-P5)/(Q4-P4)=0,0,(Q5-P5)/(Q4-P4))</f>
        <v>0.00010227272727272726</v>
      </c>
      <c r="R6" s="22">
        <f>IF((R5-Q5)/(R4-Q4)=0,0,(R5-Q5)/(R4-Q4))</f>
        <v>-6.249999999999992E-05</v>
      </c>
      <c r="S6" s="14"/>
    </row>
    <row r="7" spans="1:19" ht="13.5" thickBot="1">
      <c r="A7" s="14" t="s">
        <v>17</v>
      </c>
      <c r="B7" s="27">
        <v>760</v>
      </c>
      <c r="C7" s="14" t="s">
        <v>15</v>
      </c>
      <c r="D7" s="14"/>
      <c r="E7" s="14"/>
      <c r="F7" s="5"/>
      <c r="G7" s="14" t="s">
        <v>38</v>
      </c>
      <c r="H7" s="4">
        <v>29.9</v>
      </c>
      <c r="I7" s="14" t="s">
        <v>37</v>
      </c>
      <c r="J7" s="14"/>
      <c r="K7" s="14"/>
      <c r="L7" s="14"/>
      <c r="M7" s="19"/>
      <c r="N7" s="22">
        <f>(P8-M4)*N6+M5</f>
        <v>0.675</v>
      </c>
      <c r="O7" s="22">
        <f>(P8-N4)*O6+N5</f>
        <v>0.5607142857142859</v>
      </c>
      <c r="P7" s="22">
        <f>(P8-O4)*P6+O5</f>
        <v>0.6942307692307692</v>
      </c>
      <c r="Q7" s="22">
        <f>(P8-P4)*Q6+P5</f>
        <v>0.5204545454545455</v>
      </c>
      <c r="R7" s="22">
        <f>(P8-Q4)*R6+Q5</f>
        <v>1.2124999999999997</v>
      </c>
      <c r="S7" s="14"/>
    </row>
    <row r="8" spans="1:19" ht="13.5" thickBot="1">
      <c r="A8" s="14"/>
      <c r="B8" s="24"/>
      <c r="C8" s="14"/>
      <c r="D8" s="14"/>
      <c r="E8" s="14"/>
      <c r="F8" s="5"/>
      <c r="G8" s="14"/>
      <c r="H8" s="14"/>
      <c r="I8" s="14"/>
      <c r="J8" s="14"/>
      <c r="K8" s="14"/>
      <c r="L8" s="14"/>
      <c r="M8" s="19"/>
      <c r="N8" s="20"/>
      <c r="O8" s="15" t="s">
        <v>44</v>
      </c>
      <c r="P8" s="21"/>
      <c r="Q8" s="15">
        <f>IF(H5&lt;=N4,N7,IF(H5&lt;=O4,O7,IF(H5&lt;=P4,P7,IF(H5&lt;=Q4,Q7,IF(H5&lt;=R4,R7,R5)))))</f>
        <v>0.9</v>
      </c>
      <c r="R8" s="21"/>
      <c r="S8" s="14"/>
    </row>
    <row r="9" spans="1:19" ht="13.5" thickBot="1">
      <c r="A9" s="15" t="s">
        <v>47</v>
      </c>
      <c r="B9" s="24"/>
      <c r="C9" s="14"/>
      <c r="D9" s="14"/>
      <c r="E9" s="14"/>
      <c r="F9" s="5"/>
      <c r="G9" s="14" t="s">
        <v>29</v>
      </c>
      <c r="H9" s="12">
        <f>H6*2.2045/60</f>
        <v>52.356874999999995</v>
      </c>
      <c r="I9" s="14" t="s">
        <v>31</v>
      </c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14" t="s">
        <v>10</v>
      </c>
      <c r="B10" s="28">
        <f>B4*3.386388</f>
        <v>101.2530012</v>
      </c>
      <c r="C10" s="14" t="s">
        <v>6</v>
      </c>
      <c r="D10" s="14"/>
      <c r="E10" s="14"/>
      <c r="F10" s="5"/>
      <c r="G10" s="14" t="s">
        <v>26</v>
      </c>
      <c r="H10" s="16">
        <v>4.4256E-05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14" t="s">
        <v>11</v>
      </c>
      <c r="B11" s="29">
        <f>D6/2*B5</f>
        <v>0.6268050449999999</v>
      </c>
      <c r="C11" s="14" t="s">
        <v>7</v>
      </c>
      <c r="D11" s="14"/>
      <c r="E11" s="14"/>
      <c r="F11" s="5"/>
      <c r="G11" s="14" t="s">
        <v>28</v>
      </c>
      <c r="H11" s="16">
        <f>H10*H3/H4</f>
        <v>0.0016927919999999998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14" t="s">
        <v>12</v>
      </c>
      <c r="B12" s="30">
        <v>8.314351</v>
      </c>
      <c r="C12" s="14" t="s">
        <v>8</v>
      </c>
      <c r="D12" s="14"/>
      <c r="E12" s="14"/>
      <c r="F12" s="5"/>
      <c r="G12" s="14" t="s">
        <v>32</v>
      </c>
      <c r="H12" s="16">
        <f>H9/H5/4</f>
        <v>0.0024931845238095234</v>
      </c>
      <c r="I12" s="14" t="s">
        <v>48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4" t="s">
        <v>13</v>
      </c>
      <c r="B13" s="30">
        <f>(B3-32)*5/9+273</f>
        <v>326.3333333333333</v>
      </c>
      <c r="C13" s="14" t="s">
        <v>9</v>
      </c>
      <c r="D13" s="14"/>
      <c r="E13" s="14"/>
      <c r="F13" s="5"/>
      <c r="G13" s="14" t="s">
        <v>33</v>
      </c>
      <c r="H13" s="17">
        <f>H12/H11</f>
        <v>1.472823905009903</v>
      </c>
      <c r="I13" s="14" t="s">
        <v>42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3.5" thickBot="1">
      <c r="A14" s="14" t="s">
        <v>14</v>
      </c>
      <c r="B14" s="29">
        <f>(B11*B10)/(B12*B13)</f>
        <v>0.023391097343130964</v>
      </c>
      <c r="C14" s="14" t="s">
        <v>23</v>
      </c>
      <c r="D14" s="14"/>
      <c r="E14" s="14"/>
      <c r="F14" s="5"/>
      <c r="G14" s="14" t="s">
        <v>34</v>
      </c>
      <c r="H14" s="18">
        <f>(H13/Q8)*(29.92/H7)</f>
        <v>1.6375656350017205</v>
      </c>
      <c r="I14" s="14" t="s">
        <v>42</v>
      </c>
      <c r="J14" s="14"/>
      <c r="K14" s="14"/>
      <c r="L14" s="14"/>
      <c r="M14" s="35" t="s">
        <v>43</v>
      </c>
      <c r="N14" s="35"/>
      <c r="O14" s="35"/>
      <c r="P14" s="35"/>
      <c r="Q14" s="35"/>
      <c r="R14" s="35"/>
      <c r="S14" s="14"/>
    </row>
    <row r="15" spans="1:19" ht="12.75">
      <c r="A15" s="14" t="s">
        <v>21</v>
      </c>
      <c r="B15" s="31">
        <v>28.97</v>
      </c>
      <c r="C15" s="14" t="s">
        <v>22</v>
      </c>
      <c r="D15" s="14"/>
      <c r="E15" s="14"/>
      <c r="F15" s="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6" ht="12.75">
      <c r="A16" s="14" t="s">
        <v>19</v>
      </c>
      <c r="B16" s="34">
        <f>B14*B15*B7*0.06</f>
        <v>30.90038810539098</v>
      </c>
      <c r="C16" s="14" t="s">
        <v>18</v>
      </c>
      <c r="D16" s="14"/>
      <c r="E16" s="14"/>
      <c r="F16" s="5"/>
    </row>
    <row r="17" spans="1:6" ht="13.5" thickBot="1">
      <c r="A17" s="14" t="s">
        <v>50</v>
      </c>
      <c r="B17" s="32">
        <f>((B5*B10)-(B10*0.9))*0.1083</f>
        <v>-7.127705019474002</v>
      </c>
      <c r="C17" s="14" t="s">
        <v>49</v>
      </c>
      <c r="D17" s="14"/>
      <c r="E17" s="14"/>
      <c r="F17" s="5"/>
    </row>
    <row r="18" spans="1:6" ht="12.75">
      <c r="A18" s="14"/>
      <c r="B18" s="24"/>
      <c r="C18" s="14"/>
      <c r="D18" s="14"/>
      <c r="E18" s="14"/>
      <c r="F18" s="5"/>
    </row>
    <row r="20" spans="1:5" ht="20.25">
      <c r="A20" s="43"/>
      <c r="B20" s="43"/>
      <c r="C20" s="43"/>
      <c r="D20" s="43"/>
      <c r="E20" s="43"/>
    </row>
    <row r="21" spans="1:11" ht="12.75">
      <c r="A21" s="44"/>
      <c r="B21" s="45"/>
      <c r="C21" s="44"/>
      <c r="D21" s="44"/>
      <c r="E21" s="44"/>
      <c r="I21" s="1"/>
      <c r="J21" t="s">
        <v>24</v>
      </c>
      <c r="K21" t="s">
        <v>25</v>
      </c>
    </row>
    <row r="22" spans="1:5" ht="12.75">
      <c r="A22" s="44"/>
      <c r="B22" s="46"/>
      <c r="C22" s="44"/>
      <c r="D22" s="44"/>
      <c r="E22" s="44"/>
    </row>
    <row r="23" spans="1:5" ht="13.5" customHeight="1">
      <c r="A23" s="44"/>
      <c r="B23" s="47"/>
      <c r="C23" s="44"/>
      <c r="D23" s="44"/>
      <c r="E23" s="44"/>
    </row>
    <row r="24" spans="1:5" ht="12.75">
      <c r="A24" s="44"/>
      <c r="B24" s="46"/>
      <c r="C24" s="44"/>
      <c r="D24" s="44"/>
      <c r="E24" s="44"/>
    </row>
    <row r="25" spans="1:5" ht="12.75">
      <c r="A25" s="44"/>
      <c r="B25" s="46"/>
      <c r="C25" s="44"/>
      <c r="D25" s="44"/>
      <c r="E25" s="44"/>
    </row>
    <row r="26" spans="1:5" ht="12.75">
      <c r="A26" s="44"/>
      <c r="B26" s="46"/>
      <c r="C26" s="44"/>
      <c r="D26" s="44"/>
      <c r="E26" s="44"/>
    </row>
    <row r="27" spans="1:5" ht="12.75">
      <c r="A27" s="44"/>
      <c r="B27" s="45"/>
      <c r="C27" s="44"/>
      <c r="D27" s="44"/>
      <c r="E27" s="44"/>
    </row>
    <row r="28" spans="1:5" ht="12.75">
      <c r="A28" s="48"/>
      <c r="B28" s="45"/>
      <c r="C28" s="44"/>
      <c r="D28" s="44"/>
      <c r="E28" s="44"/>
    </row>
    <row r="29" spans="1:5" ht="12.75">
      <c r="A29" s="44"/>
      <c r="B29" s="38"/>
      <c r="C29" s="44"/>
      <c r="D29" s="44"/>
      <c r="E29" s="44"/>
    </row>
    <row r="30" spans="1:5" ht="12.75">
      <c r="A30" s="44"/>
      <c r="B30" s="39"/>
      <c r="C30" s="44"/>
      <c r="D30" s="44"/>
      <c r="E30" s="44"/>
    </row>
    <row r="31" spans="1:5" ht="12.75">
      <c r="A31" s="44"/>
      <c r="B31" s="38"/>
      <c r="C31" s="44"/>
      <c r="D31" s="44"/>
      <c r="E31" s="44"/>
    </row>
    <row r="32" spans="1:5" ht="12.75">
      <c r="A32" s="44"/>
      <c r="B32" s="38"/>
      <c r="C32" s="44"/>
      <c r="D32" s="44"/>
      <c r="E32" s="44"/>
    </row>
    <row r="33" spans="1:5" ht="12.75">
      <c r="A33" s="44"/>
      <c r="B33" s="39"/>
      <c r="C33" s="44"/>
      <c r="D33" s="44"/>
      <c r="E33" s="44"/>
    </row>
    <row r="34" spans="1:5" ht="12.75">
      <c r="A34" s="44"/>
      <c r="B34" s="40"/>
      <c r="C34" s="44"/>
      <c r="D34" s="44"/>
      <c r="E34" s="44"/>
    </row>
    <row r="35" spans="1:5" ht="12.75">
      <c r="A35" s="44"/>
      <c r="B35" s="41"/>
      <c r="C35" s="44"/>
      <c r="D35" s="44"/>
      <c r="E35" s="44"/>
    </row>
    <row r="36" spans="1:5" ht="12.75">
      <c r="A36" s="44"/>
      <c r="B36" s="42"/>
      <c r="C36" s="44"/>
      <c r="D36" s="44"/>
      <c r="E36" s="44"/>
    </row>
    <row r="37" spans="1:5" ht="12.75">
      <c r="A37" s="44"/>
      <c r="B37" s="45"/>
      <c r="C37" s="44"/>
      <c r="D37" s="44"/>
      <c r="E37" s="44"/>
    </row>
    <row r="47" spans="14:18" ht="12.75">
      <c r="N47" s="36"/>
      <c r="O47" s="36"/>
      <c r="P47" s="36"/>
      <c r="Q47" s="36"/>
      <c r="R47" s="36"/>
    </row>
  </sheetData>
  <sheetProtection/>
  <mergeCells count="5">
    <mergeCell ref="M14:R14"/>
    <mergeCell ref="N47:R47"/>
    <mergeCell ref="A1:E1"/>
    <mergeCell ref="A20:E20"/>
    <mergeCell ref="G1:S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 Garrity</dc:creator>
  <cp:keywords/>
  <dc:description/>
  <cp:lastModifiedBy>Clint Garrity</cp:lastModifiedBy>
  <dcterms:created xsi:type="dcterms:W3CDTF">2006-02-24T06:58:39Z</dcterms:created>
  <dcterms:modified xsi:type="dcterms:W3CDTF">2006-04-10T04:16:26Z</dcterms:modified>
  <cp:category/>
  <cp:version/>
  <cp:contentType/>
  <cp:contentStatus/>
</cp:coreProperties>
</file>